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4"/>
  </bookViews>
  <sheets>
    <sheet name="2016" sheetId="1" state="hidden" r:id="rId1"/>
    <sheet name="2017" sheetId="3" state="hidden" r:id="rId2"/>
    <sheet name="2018" sheetId="4" state="hidden" r:id="rId3"/>
    <sheet name="2019" sheetId="6" state="hidden" r:id="rId4"/>
    <sheet name="2021" sheetId="7" r:id="rId5"/>
  </sheets>
  <definedNames>
    <definedName name="_xlnm.Print_Area" localSheetId="0">'2016'!$A$1:$D$15</definedName>
    <definedName name="_xlnm.Print_Area" localSheetId="1">'2017'!$A$1:$D$15</definedName>
    <definedName name="_xlnm.Print_Area" localSheetId="2">'2018'!$A$1:$D$21</definedName>
    <definedName name="_xlnm.Print_Area" localSheetId="3">'2019'!$A$1:$D$16</definedName>
    <definedName name="_xlnm.Print_Area" localSheetId="4">'2021'!$A$1:$D$16</definedName>
  </definedNames>
  <calcPr calcId="145621"/>
</workbook>
</file>

<file path=xl/calcChain.xml><?xml version="1.0" encoding="utf-8"?>
<calcChain xmlns="http://schemas.openxmlformats.org/spreadsheetml/2006/main">
  <c r="D16" i="7" l="1"/>
  <c r="D15" i="7" l="1"/>
  <c r="D14" i="7"/>
  <c r="D13" i="7"/>
  <c r="B25" i="6" l="1"/>
  <c r="B28" i="6" s="1"/>
  <c r="D22" i="6"/>
  <c r="D21" i="6"/>
  <c r="D20" i="6"/>
  <c r="H16" i="6"/>
  <c r="D16" i="6"/>
  <c r="H15" i="6"/>
  <c r="D15" i="6"/>
  <c r="H14" i="6"/>
  <c r="D14" i="6"/>
  <c r="H13" i="6"/>
  <c r="D13" i="6"/>
  <c r="C25" i="6" l="1"/>
  <c r="B27" i="6"/>
  <c r="D18" i="6" s="1"/>
  <c r="E14" i="6" l="1"/>
  <c r="E15" i="6"/>
  <c r="G16" i="6"/>
  <c r="G13" i="6"/>
  <c r="E16" i="6"/>
  <c r="E13" i="6"/>
  <c r="G15" i="6"/>
  <c r="G14" i="6"/>
  <c r="E18" i="4" l="1"/>
  <c r="G20" i="4"/>
  <c r="G19" i="4"/>
  <c r="G18" i="4"/>
  <c r="D22" i="4" l="1"/>
  <c r="D20" i="4" l="1"/>
  <c r="D19" i="4"/>
  <c r="D18" i="4"/>
  <c r="B28" i="4" l="1"/>
  <c r="B30" i="4" s="1"/>
  <c r="E19" i="4"/>
  <c r="E20" i="4" l="1"/>
  <c r="D17" i="3"/>
  <c r="E14" i="3" l="1"/>
  <c r="B23" i="3"/>
  <c r="E15" i="3"/>
  <c r="E13" i="3"/>
  <c r="D15" i="3"/>
  <c r="D14" i="3"/>
  <c r="D13" i="3"/>
  <c r="D17" i="1"/>
  <c r="E15" i="1" l="1"/>
  <c r="E14" i="1"/>
  <c r="E13" i="1"/>
</calcChain>
</file>

<file path=xl/sharedStrings.xml><?xml version="1.0" encoding="utf-8"?>
<sst xmlns="http://schemas.openxmlformats.org/spreadsheetml/2006/main" count="135" uniqueCount="59">
  <si>
    <t>№ п/п</t>
  </si>
  <si>
    <t>Фамилия, имя, отчество</t>
  </si>
  <si>
    <t>Должность</t>
  </si>
  <si>
    <t>Среднемесячная заработная плата за 2016 год, руб.</t>
  </si>
  <si>
    <t>Приложение к Порядку</t>
  </si>
  <si>
    <t>размещения информации</t>
  </si>
  <si>
    <t>о среднемесячной заработной</t>
  </si>
  <si>
    <t>плате руководителей, их</t>
  </si>
  <si>
    <t>заместителей и главных бухгалтеров</t>
  </si>
  <si>
    <t>автаномных учреждений</t>
  </si>
  <si>
    <t>в информационно-теле-</t>
  </si>
  <si>
    <t>коммуникационной сети Интернет</t>
  </si>
  <si>
    <t>Государственное автономное учреждение Тюменской области</t>
  </si>
  <si>
    <t>"Центр спорта и отдыха "Воронинские горки"</t>
  </si>
  <si>
    <t>Мустафин Павел Сергеевич</t>
  </si>
  <si>
    <t>Шмурыгин Анатолий Александрович</t>
  </si>
  <si>
    <t>Курамшина Татьяна Сергеевна</t>
  </si>
  <si>
    <t>Директор</t>
  </si>
  <si>
    <t>Заместитель директора</t>
  </si>
  <si>
    <t>Главный бухгалтер</t>
  </si>
  <si>
    <t>все работники</t>
  </si>
  <si>
    <t>Среднемесячная зп работников с примененной кратностью</t>
  </si>
  <si>
    <t>Кратность</t>
  </si>
  <si>
    <t>до 30 апреля</t>
  </si>
  <si>
    <t>Среднемесячная заработная плата за 2017 год, руб.</t>
  </si>
  <si>
    <t>737 4 111</t>
  </si>
  <si>
    <t>737 2 111</t>
  </si>
  <si>
    <t>Приложение к Порядку размещения</t>
  </si>
  <si>
    <t>информации о среднемесячной</t>
  </si>
  <si>
    <t>заработной плате руководителей, их</t>
  </si>
  <si>
    <t xml:space="preserve">государственных автономных </t>
  </si>
  <si>
    <t>функции и полномочия учредителя в</t>
  </si>
  <si>
    <t>отношении которых осуществляет</t>
  </si>
  <si>
    <t xml:space="preserve">Департамент физической культуры, </t>
  </si>
  <si>
    <t>спорта и дополнительного</t>
  </si>
  <si>
    <t>образования Тюменской области,</t>
  </si>
  <si>
    <t>Среднемесячная заработная плата                 за 2018 год, руб.</t>
  </si>
  <si>
    <t>учреждений Тюменской области,</t>
  </si>
  <si>
    <t>план Кратность</t>
  </si>
  <si>
    <t>факт Кратность</t>
  </si>
  <si>
    <t>Среднемесячная заработная плата                 за 2019 год, руб.</t>
  </si>
  <si>
    <t>Козлов Алексей Алексеевич</t>
  </si>
  <si>
    <t>Заместитель директора по эксплуатации объекта спорта</t>
  </si>
  <si>
    <t>Заместитель директора по физкультурно-спортивной работе</t>
  </si>
  <si>
    <t>737 5 111</t>
  </si>
  <si>
    <t>Приложение</t>
  </si>
  <si>
    <t>к Порядку размещения информации о среднемесячной заработной</t>
  </si>
  <si>
    <t>плате руководителей, их заместителей и главных бухгалтеров</t>
  </si>
  <si>
    <t>государственных автономных учреждений Тюменской области,</t>
  </si>
  <si>
    <t>функции и полномочия учредителя в отношении которых</t>
  </si>
  <si>
    <t>осуществляет Департамент физической культуры, спорта</t>
  </si>
  <si>
    <t>и дополнительного образования Тюменской области,</t>
  </si>
  <si>
    <t>в информационно-телекоммуникационной сети Интернет</t>
  </si>
  <si>
    <t>шмур</t>
  </si>
  <si>
    <t>коз</t>
  </si>
  <si>
    <t>курам</t>
  </si>
  <si>
    <t>Среднемесячная заработная плата                 за 2021 год, руб.</t>
  </si>
  <si>
    <t xml:space="preserve">Фамилия, имя, отчество </t>
  </si>
  <si>
    <t xml:space="preserve">Должность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</si>
</sst>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\ _₽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3" fillId="0" borderId="1" xfId="0" applyNumberFormat="1" applyFont="1" applyBorder="1"/>
    <xf numFmtId="0" fontId="0" fillId="0" borderId="0" xfId="0" applyBorder="1"/>
    <xf numFmtId="164" fontId="3" fillId="0" borderId="0" xfId="0" applyNumberFormat="1" applyFont="1" applyBorder="1"/>
    <xf numFmtId="0" fontId="3" fillId="0" borderId="0" xfId="0" applyFont="1" applyBorder="1"/>
    <xf numFmtId="164" fontId="2" fillId="0" borderId="1" xfId="0" applyNumberFormat="1" applyFont="1" applyBorder="1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view="pageBreakPreview" zoomScaleNormal="100" zoomScaleSheetLayoutView="100" workbookViewId="0">
      <selection sqref="A1:XFD1048576"/>
    </sheetView>
  </sheetViews>
  <sheetFormatPr defaultRowHeight="15.75" x14ac:dyDescent="0.25"/>
  <cols>
    <col min="1" max="1" width="9.28515625" style="1" customWidth="1"/>
    <col min="2" max="2" width="40.28515625" style="1" customWidth="1"/>
    <col min="3" max="3" width="25.28515625" style="1" customWidth="1"/>
    <col min="4" max="4" width="26.85546875" style="1" customWidth="1"/>
    <col min="5" max="5" width="18.7109375" style="1" customWidth="1"/>
    <col min="6" max="6" width="12.42578125" style="1" bestFit="1" customWidth="1"/>
    <col min="7" max="7" width="21.5703125" style="1" customWidth="1"/>
    <col min="8" max="16384" width="9.140625" style="1"/>
  </cols>
  <sheetData>
    <row r="1" spans="1:7" x14ac:dyDescent="0.25">
      <c r="C1" s="27" t="s">
        <v>4</v>
      </c>
      <c r="D1" s="27"/>
      <c r="G1" s="1" t="s">
        <v>23</v>
      </c>
    </row>
    <row r="2" spans="1:7" x14ac:dyDescent="0.25">
      <c r="C2" s="27" t="s">
        <v>5</v>
      </c>
      <c r="D2" s="27"/>
    </row>
    <row r="3" spans="1:7" x14ac:dyDescent="0.25">
      <c r="C3" s="27" t="s">
        <v>6</v>
      </c>
      <c r="D3" s="27"/>
    </row>
    <row r="4" spans="1:7" x14ac:dyDescent="0.25">
      <c r="C4" s="27" t="s">
        <v>7</v>
      </c>
      <c r="D4" s="27"/>
    </row>
    <row r="5" spans="1:7" x14ac:dyDescent="0.25">
      <c r="C5" s="27" t="s">
        <v>8</v>
      </c>
      <c r="D5" s="27"/>
    </row>
    <row r="6" spans="1:7" x14ac:dyDescent="0.25">
      <c r="C6" s="27" t="s">
        <v>9</v>
      </c>
      <c r="D6" s="27"/>
    </row>
    <row r="7" spans="1:7" x14ac:dyDescent="0.25">
      <c r="C7" s="27" t="s">
        <v>10</v>
      </c>
      <c r="D7" s="27"/>
    </row>
    <row r="8" spans="1:7" x14ac:dyDescent="0.25">
      <c r="C8" s="27" t="s">
        <v>11</v>
      </c>
      <c r="D8" s="27"/>
    </row>
    <row r="9" spans="1:7" ht="31.5" customHeight="1" x14ac:dyDescent="0.25">
      <c r="C9" s="2"/>
      <c r="D9" s="2"/>
    </row>
    <row r="10" spans="1:7" x14ac:dyDescent="0.25">
      <c r="A10" s="28" t="s">
        <v>12</v>
      </c>
      <c r="B10" s="28"/>
      <c r="C10" s="28"/>
      <c r="D10" s="28"/>
    </row>
    <row r="11" spans="1:7" x14ac:dyDescent="0.25">
      <c r="A11" s="28" t="s">
        <v>13</v>
      </c>
      <c r="B11" s="28"/>
      <c r="C11" s="28"/>
      <c r="D11" s="28"/>
    </row>
    <row r="12" spans="1:7" ht="63" x14ac:dyDescent="0.25">
      <c r="A12" s="3" t="s">
        <v>0</v>
      </c>
      <c r="B12" s="3" t="s">
        <v>1</v>
      </c>
      <c r="C12" s="3" t="s">
        <v>2</v>
      </c>
      <c r="D12" s="3" t="s">
        <v>3</v>
      </c>
      <c r="E12" s="3" t="s">
        <v>21</v>
      </c>
      <c r="F12" s="3" t="s">
        <v>22</v>
      </c>
    </row>
    <row r="13" spans="1:7" x14ac:dyDescent="0.25">
      <c r="A13" s="3">
        <v>1</v>
      </c>
      <c r="B13" s="4" t="s">
        <v>14</v>
      </c>
      <c r="C13" s="3" t="s">
        <v>17</v>
      </c>
      <c r="D13" s="5">
        <v>155905.23000000001</v>
      </c>
      <c r="E13" s="5">
        <f>D17*9</f>
        <v>330191.68897058826</v>
      </c>
      <c r="F13" s="9">
        <v>9</v>
      </c>
    </row>
    <row r="14" spans="1:7" x14ac:dyDescent="0.25">
      <c r="A14" s="3">
        <v>2</v>
      </c>
      <c r="B14" s="4" t="s">
        <v>15</v>
      </c>
      <c r="C14" s="3" t="s">
        <v>18</v>
      </c>
      <c r="D14" s="5">
        <v>84629.34</v>
      </c>
      <c r="E14" s="5">
        <f>D17*7</f>
        <v>256815.75808823531</v>
      </c>
      <c r="F14" s="3">
        <v>7</v>
      </c>
    </row>
    <row r="15" spans="1:7" x14ac:dyDescent="0.25">
      <c r="A15" s="3">
        <v>3</v>
      </c>
      <c r="B15" s="4" t="s">
        <v>16</v>
      </c>
      <c r="C15" s="3" t="s">
        <v>19</v>
      </c>
      <c r="D15" s="5">
        <v>70610.45</v>
      </c>
      <c r="E15" s="5">
        <f>D17*3</f>
        <v>110063.89632352942</v>
      </c>
      <c r="F15" s="3">
        <v>3</v>
      </c>
    </row>
    <row r="16" spans="1:7" x14ac:dyDescent="0.25">
      <c r="A16" s="6"/>
      <c r="B16" s="7"/>
      <c r="C16" s="6"/>
      <c r="D16" s="8"/>
    </row>
    <row r="17" spans="2:4" x14ac:dyDescent="0.25">
      <c r="B17" s="2" t="s">
        <v>20</v>
      </c>
      <c r="D17" s="1">
        <f>1247390.825/34</f>
        <v>36687.965441176471</v>
      </c>
    </row>
  </sheetData>
  <mergeCells count="10">
    <mergeCell ref="C7:D7"/>
    <mergeCell ref="C8:D8"/>
    <mergeCell ref="A10:D10"/>
    <mergeCell ref="A11:D11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>
      <selection sqref="A1:XFD1048576"/>
    </sheetView>
  </sheetViews>
  <sheetFormatPr defaultRowHeight="15.75" x14ac:dyDescent="0.25"/>
  <cols>
    <col min="1" max="1" width="9.28515625" style="10" customWidth="1"/>
    <col min="2" max="2" width="40.28515625" style="10" customWidth="1"/>
    <col min="3" max="3" width="25.28515625" style="10" customWidth="1"/>
    <col min="4" max="4" width="26.85546875" style="10" customWidth="1"/>
    <col min="5" max="5" width="18.7109375" style="10" customWidth="1"/>
    <col min="6" max="6" width="12.42578125" style="10" bestFit="1" customWidth="1"/>
    <col min="7" max="7" width="21.5703125" style="10" customWidth="1"/>
    <col min="8" max="16384" width="9.140625" style="10"/>
  </cols>
  <sheetData>
    <row r="1" spans="1:7" x14ac:dyDescent="0.25">
      <c r="C1" s="27" t="s">
        <v>4</v>
      </c>
      <c r="D1" s="27"/>
      <c r="G1" s="10" t="s">
        <v>23</v>
      </c>
    </row>
    <row r="2" spans="1:7" x14ac:dyDescent="0.25">
      <c r="C2" s="27" t="s">
        <v>5</v>
      </c>
      <c r="D2" s="27"/>
    </row>
    <row r="3" spans="1:7" x14ac:dyDescent="0.25">
      <c r="C3" s="27" t="s">
        <v>6</v>
      </c>
      <c r="D3" s="27"/>
    </row>
    <row r="4" spans="1:7" x14ac:dyDescent="0.25">
      <c r="C4" s="27" t="s">
        <v>7</v>
      </c>
      <c r="D4" s="27"/>
    </row>
    <row r="5" spans="1:7" x14ac:dyDescent="0.25">
      <c r="C5" s="27" t="s">
        <v>8</v>
      </c>
      <c r="D5" s="27"/>
    </row>
    <row r="6" spans="1:7" x14ac:dyDescent="0.25">
      <c r="C6" s="27" t="s">
        <v>9</v>
      </c>
      <c r="D6" s="27"/>
    </row>
    <row r="7" spans="1:7" x14ac:dyDescent="0.25">
      <c r="C7" s="27" t="s">
        <v>10</v>
      </c>
      <c r="D7" s="27"/>
    </row>
    <row r="8" spans="1:7" x14ac:dyDescent="0.25">
      <c r="C8" s="27" t="s">
        <v>11</v>
      </c>
      <c r="D8" s="27"/>
    </row>
    <row r="9" spans="1:7" ht="31.5" customHeight="1" x14ac:dyDescent="0.25">
      <c r="C9" s="2"/>
      <c r="D9" s="2"/>
    </row>
    <row r="10" spans="1:7" x14ac:dyDescent="0.25">
      <c r="A10" s="28" t="s">
        <v>12</v>
      </c>
      <c r="B10" s="28"/>
      <c r="C10" s="28"/>
      <c r="D10" s="28"/>
    </row>
    <row r="11" spans="1:7" x14ac:dyDescent="0.25">
      <c r="A11" s="28" t="s">
        <v>13</v>
      </c>
      <c r="B11" s="28"/>
      <c r="C11" s="28"/>
      <c r="D11" s="28"/>
    </row>
    <row r="12" spans="1:7" ht="63" x14ac:dyDescent="0.25">
      <c r="A12" s="3" t="s">
        <v>0</v>
      </c>
      <c r="B12" s="3" t="s">
        <v>1</v>
      </c>
      <c r="C12" s="3" t="s">
        <v>2</v>
      </c>
      <c r="D12" s="3" t="s">
        <v>24</v>
      </c>
      <c r="E12" s="3" t="s">
        <v>21</v>
      </c>
      <c r="F12" s="3" t="s">
        <v>22</v>
      </c>
    </row>
    <row r="13" spans="1:7" x14ac:dyDescent="0.25">
      <c r="A13" s="3">
        <v>1</v>
      </c>
      <c r="B13" s="4" t="s">
        <v>14</v>
      </c>
      <c r="C13" s="3" t="s">
        <v>17</v>
      </c>
      <c r="D13" s="5">
        <f>(1380235.07+243860.99)/12</f>
        <v>135341.33833333335</v>
      </c>
      <c r="E13" s="5">
        <f>D17*F13</f>
        <v>277379.00294117647</v>
      </c>
      <c r="F13" s="9">
        <v>8</v>
      </c>
    </row>
    <row r="14" spans="1:7" x14ac:dyDescent="0.25">
      <c r="A14" s="3">
        <v>2</v>
      </c>
      <c r="B14" s="4" t="s">
        <v>15</v>
      </c>
      <c r="C14" s="3" t="s">
        <v>18</v>
      </c>
      <c r="D14" s="5">
        <f>(764546.51+41593.01)/12</f>
        <v>67178.293333333335</v>
      </c>
      <c r="E14" s="5">
        <f>D17*F14</f>
        <v>208034.25220588234</v>
      </c>
      <c r="F14" s="3">
        <v>6</v>
      </c>
    </row>
    <row r="15" spans="1:7" x14ac:dyDescent="0.25">
      <c r="A15" s="3">
        <v>3</v>
      </c>
      <c r="B15" s="4" t="s">
        <v>16</v>
      </c>
      <c r="C15" s="3" t="s">
        <v>19</v>
      </c>
      <c r="D15" s="5">
        <f>(769448.85+59670.91)/12</f>
        <v>69093.313333333339</v>
      </c>
      <c r="E15" s="5">
        <f>D17*F15</f>
        <v>104017.12610294117</v>
      </c>
      <c r="F15" s="3">
        <v>3</v>
      </c>
    </row>
    <row r="16" spans="1:7" x14ac:dyDescent="0.25">
      <c r="A16" s="6"/>
      <c r="B16" s="7"/>
      <c r="C16" s="6"/>
      <c r="D16" s="8"/>
    </row>
    <row r="17" spans="1:7" x14ac:dyDescent="0.25">
      <c r="B17" s="2" t="s">
        <v>20</v>
      </c>
      <c r="D17" s="16">
        <f>(12576449.56+1569879.59)/12/34</f>
        <v>34672.375367647059</v>
      </c>
    </row>
    <row r="21" spans="1:7" customFormat="1" ht="15" x14ac:dyDescent="0.25">
      <c r="A21" s="14"/>
      <c r="B21" s="15">
        <v>15490679.99</v>
      </c>
      <c r="C21" s="13"/>
      <c r="D21" s="13"/>
      <c r="E21" s="13"/>
      <c r="F21" s="12"/>
      <c r="G21" s="12"/>
    </row>
    <row r="22" spans="1:7" x14ac:dyDescent="0.2">
      <c r="B22" s="15">
        <v>1915004.5</v>
      </c>
    </row>
    <row r="23" spans="1:7" x14ac:dyDescent="0.2">
      <c r="B23" s="11">
        <f>B21+B22</f>
        <v>17405684.490000002</v>
      </c>
    </row>
    <row r="25" spans="1:7" x14ac:dyDescent="0.25">
      <c r="B25" s="18"/>
    </row>
  </sheetData>
  <mergeCells count="10">
    <mergeCell ref="C7:D7"/>
    <mergeCell ref="C8:D8"/>
    <mergeCell ref="A10:D10"/>
    <mergeCell ref="A11:D11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BreakPreview" zoomScaleNormal="100" zoomScaleSheetLayoutView="100" workbookViewId="0">
      <selection sqref="A1:XFD1048576"/>
    </sheetView>
  </sheetViews>
  <sheetFormatPr defaultRowHeight="15.75" x14ac:dyDescent="0.25"/>
  <cols>
    <col min="1" max="1" width="9.28515625" style="17" customWidth="1"/>
    <col min="2" max="2" width="40.28515625" style="17" customWidth="1"/>
    <col min="3" max="3" width="25.28515625" style="17" customWidth="1"/>
    <col min="4" max="4" width="26.85546875" style="17" customWidth="1"/>
    <col min="5" max="5" width="18.7109375" style="17" customWidth="1"/>
    <col min="6" max="6" width="12.42578125" style="17" bestFit="1" customWidth="1"/>
    <col min="7" max="7" width="21.5703125" style="17" customWidth="1"/>
    <col min="8" max="16384" width="9.140625" style="17"/>
  </cols>
  <sheetData>
    <row r="1" spans="1:7" x14ac:dyDescent="0.25">
      <c r="C1" s="27" t="s">
        <v>27</v>
      </c>
      <c r="D1" s="27"/>
      <c r="G1" s="17" t="s">
        <v>23</v>
      </c>
    </row>
    <row r="2" spans="1:7" x14ac:dyDescent="0.25">
      <c r="C2" s="27" t="s">
        <v>28</v>
      </c>
      <c r="D2" s="27"/>
    </row>
    <row r="3" spans="1:7" x14ac:dyDescent="0.25">
      <c r="C3" s="27" t="s">
        <v>29</v>
      </c>
      <c r="D3" s="27"/>
    </row>
    <row r="4" spans="1:7" x14ac:dyDescent="0.25">
      <c r="C4" s="27" t="s">
        <v>8</v>
      </c>
      <c r="D4" s="27"/>
    </row>
    <row r="5" spans="1:7" x14ac:dyDescent="0.25">
      <c r="C5" s="27" t="s">
        <v>30</v>
      </c>
      <c r="D5" s="27"/>
    </row>
    <row r="6" spans="1:7" s="20" customFormat="1" x14ac:dyDescent="0.25">
      <c r="C6" s="29" t="s">
        <v>37</v>
      </c>
      <c r="D6" s="29"/>
    </row>
    <row r="7" spans="1:7" s="20" customFormat="1" x14ac:dyDescent="0.25">
      <c r="C7" s="29" t="s">
        <v>31</v>
      </c>
      <c r="D7" s="29"/>
    </row>
    <row r="8" spans="1:7" s="20" customFormat="1" x14ac:dyDescent="0.25">
      <c r="C8" s="29" t="s">
        <v>32</v>
      </c>
      <c r="D8" s="29"/>
    </row>
    <row r="9" spans="1:7" s="20" customFormat="1" x14ac:dyDescent="0.25">
      <c r="C9" s="29" t="s">
        <v>33</v>
      </c>
      <c r="D9" s="29"/>
    </row>
    <row r="10" spans="1:7" s="20" customFormat="1" x14ac:dyDescent="0.25">
      <c r="C10" s="29" t="s">
        <v>34</v>
      </c>
      <c r="D10" s="29"/>
    </row>
    <row r="11" spans="1:7" s="20" customFormat="1" x14ac:dyDescent="0.25">
      <c r="C11" s="29" t="s">
        <v>35</v>
      </c>
      <c r="D11" s="29"/>
    </row>
    <row r="12" spans="1:7" x14ac:dyDescent="0.25">
      <c r="C12" s="27" t="s">
        <v>10</v>
      </c>
      <c r="D12" s="27"/>
    </row>
    <row r="13" spans="1:7" x14ac:dyDescent="0.25">
      <c r="C13" s="27" t="s">
        <v>11</v>
      </c>
      <c r="D13" s="27"/>
    </row>
    <row r="14" spans="1:7" ht="31.5" customHeight="1" x14ac:dyDescent="0.25">
      <c r="C14" s="2"/>
      <c r="D14" s="2"/>
    </row>
    <row r="15" spans="1:7" x14ac:dyDescent="0.25">
      <c r="A15" s="28" t="s">
        <v>12</v>
      </c>
      <c r="B15" s="28"/>
      <c r="C15" s="28"/>
      <c r="D15" s="28"/>
    </row>
    <row r="16" spans="1:7" x14ac:dyDescent="0.25">
      <c r="A16" s="28" t="s">
        <v>13</v>
      </c>
      <c r="B16" s="28"/>
      <c r="C16" s="28"/>
      <c r="D16" s="28"/>
    </row>
    <row r="17" spans="1:7" ht="63" x14ac:dyDescent="0.25">
      <c r="A17" s="3" t="s">
        <v>0</v>
      </c>
      <c r="B17" s="3" t="s">
        <v>1</v>
      </c>
      <c r="C17" s="3" t="s">
        <v>2</v>
      </c>
      <c r="D17" s="3" t="s">
        <v>36</v>
      </c>
      <c r="E17" s="3" t="s">
        <v>21</v>
      </c>
      <c r="F17" s="3" t="s">
        <v>38</v>
      </c>
      <c r="G17" s="3" t="s">
        <v>39</v>
      </c>
    </row>
    <row r="18" spans="1:7" x14ac:dyDescent="0.25">
      <c r="A18" s="3">
        <v>1</v>
      </c>
      <c r="B18" s="4" t="s">
        <v>14</v>
      </c>
      <c r="C18" s="3" t="s">
        <v>17</v>
      </c>
      <c r="D18" s="5">
        <f>(1724007.8)/12</f>
        <v>143667.31666666668</v>
      </c>
      <c r="E18" s="5">
        <f>D22*F18</f>
        <v>295618.2760784314</v>
      </c>
      <c r="F18" s="9">
        <v>8</v>
      </c>
      <c r="G18" s="9">
        <f>D18/D22</f>
        <v>3.8879143352706613</v>
      </c>
    </row>
    <row r="19" spans="1:7" x14ac:dyDescent="0.25">
      <c r="A19" s="3">
        <v>2</v>
      </c>
      <c r="B19" s="4" t="s">
        <v>15</v>
      </c>
      <c r="C19" s="3" t="s">
        <v>18</v>
      </c>
      <c r="D19" s="5">
        <f>(864278.51)/12</f>
        <v>72023.209166666667</v>
      </c>
      <c r="E19" s="5">
        <f>D22*F19</f>
        <v>221713.70705882355</v>
      </c>
      <c r="F19" s="3">
        <v>6</v>
      </c>
      <c r="G19" s="21">
        <f>D19/D22</f>
        <v>1.9490867783169932</v>
      </c>
    </row>
    <row r="20" spans="1:7" x14ac:dyDescent="0.25">
      <c r="A20" s="3">
        <v>3</v>
      </c>
      <c r="B20" s="4" t="s">
        <v>16</v>
      </c>
      <c r="C20" s="3" t="s">
        <v>19</v>
      </c>
      <c r="D20" s="5">
        <f>(789692.18)/12</f>
        <v>65807.681666666671</v>
      </c>
      <c r="E20" s="5">
        <f>D22*F20</f>
        <v>110856.85352941178</v>
      </c>
      <c r="F20" s="3">
        <v>3</v>
      </c>
      <c r="G20" s="21">
        <f>D20/D22</f>
        <v>1.7808826311998933</v>
      </c>
    </row>
    <row r="21" spans="1:7" x14ac:dyDescent="0.25">
      <c r="A21" s="6"/>
      <c r="B21" s="7"/>
      <c r="C21" s="6"/>
      <c r="D21" s="8"/>
    </row>
    <row r="22" spans="1:7" x14ac:dyDescent="0.25">
      <c r="B22" s="2" t="s">
        <v>20</v>
      </c>
      <c r="D22" s="16">
        <f>(15076532.08)/12/34</f>
        <v>36952.284509803925</v>
      </c>
    </row>
    <row r="26" spans="1:7" customFormat="1" ht="15" x14ac:dyDescent="0.25">
      <c r="A26" s="14"/>
      <c r="B26" s="15">
        <v>15898303.140000001</v>
      </c>
      <c r="C26" s="13" t="s">
        <v>25</v>
      </c>
      <c r="D26" s="13"/>
      <c r="E26" s="13"/>
      <c r="F26" s="12"/>
      <c r="G26" s="12"/>
    </row>
    <row r="27" spans="1:7" x14ac:dyDescent="0.2">
      <c r="B27" s="15">
        <v>2556207.4300000002</v>
      </c>
      <c r="C27" s="13" t="s">
        <v>26</v>
      </c>
    </row>
    <row r="28" spans="1:7" x14ac:dyDescent="0.2">
      <c r="B28" s="11">
        <f>B26+B27</f>
        <v>18454510.57</v>
      </c>
    </row>
    <row r="30" spans="1:7" x14ac:dyDescent="0.25">
      <c r="B30" s="19">
        <f>B28-1724007.8-789692.18-864278.51</f>
        <v>15076532.08</v>
      </c>
    </row>
  </sheetData>
  <mergeCells count="15">
    <mergeCell ref="C12:D12"/>
    <mergeCell ref="C13:D13"/>
    <mergeCell ref="A15:D15"/>
    <mergeCell ref="A16:D16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60" zoomScaleNormal="100" workbookViewId="0">
      <selection activeCell="B28" sqref="B28"/>
    </sheetView>
  </sheetViews>
  <sheetFormatPr defaultRowHeight="15.75" x14ac:dyDescent="0.25"/>
  <cols>
    <col min="1" max="1" width="9.28515625" style="23" customWidth="1"/>
    <col min="2" max="2" width="40.28515625" style="23" customWidth="1"/>
    <col min="3" max="3" width="46.7109375" style="23" customWidth="1"/>
    <col min="4" max="4" width="26.85546875" style="23" customWidth="1"/>
    <col min="5" max="5" width="18.7109375" style="23" customWidth="1"/>
    <col min="6" max="6" width="12.42578125" style="23" bestFit="1" customWidth="1"/>
    <col min="7" max="7" width="21.5703125" style="23" customWidth="1"/>
    <col min="8" max="8" width="22.7109375" style="23" customWidth="1"/>
    <col min="9" max="16384" width="9.140625" style="23"/>
  </cols>
  <sheetData>
    <row r="1" spans="1:8" x14ac:dyDescent="0.25">
      <c r="C1" s="27" t="s">
        <v>45</v>
      </c>
      <c r="D1" s="27"/>
      <c r="G1" s="23" t="s">
        <v>23</v>
      </c>
    </row>
    <row r="2" spans="1:8" x14ac:dyDescent="0.25">
      <c r="C2" s="27" t="s">
        <v>46</v>
      </c>
      <c r="D2" s="27"/>
    </row>
    <row r="3" spans="1:8" x14ac:dyDescent="0.25">
      <c r="C3" s="27" t="s">
        <v>47</v>
      </c>
      <c r="D3" s="27"/>
    </row>
    <row r="4" spans="1:8" x14ac:dyDescent="0.25">
      <c r="C4" s="27" t="s">
        <v>48</v>
      </c>
      <c r="D4" s="27"/>
    </row>
    <row r="5" spans="1:8" x14ac:dyDescent="0.25">
      <c r="C5" s="27" t="s">
        <v>49</v>
      </c>
      <c r="D5" s="27"/>
    </row>
    <row r="6" spans="1:8" x14ac:dyDescent="0.25">
      <c r="C6" s="29" t="s">
        <v>50</v>
      </c>
      <c r="D6" s="29"/>
    </row>
    <row r="7" spans="1:8" x14ac:dyDescent="0.25">
      <c r="C7" s="29" t="s">
        <v>51</v>
      </c>
      <c r="D7" s="29"/>
    </row>
    <row r="8" spans="1:8" x14ac:dyDescent="0.25">
      <c r="C8" s="29" t="s">
        <v>52</v>
      </c>
      <c r="D8" s="29"/>
    </row>
    <row r="9" spans="1:8" x14ac:dyDescent="0.25">
      <c r="C9" s="24"/>
      <c r="D9" s="24"/>
    </row>
    <row r="10" spans="1:8" x14ac:dyDescent="0.25">
      <c r="A10" s="28" t="s">
        <v>12</v>
      </c>
      <c r="B10" s="28"/>
      <c r="C10" s="28"/>
      <c r="D10" s="28"/>
    </row>
    <row r="11" spans="1:8" x14ac:dyDescent="0.25">
      <c r="A11" s="28" t="s">
        <v>13</v>
      </c>
      <c r="B11" s="28"/>
      <c r="C11" s="28"/>
      <c r="D11" s="28"/>
    </row>
    <row r="12" spans="1:8" ht="63" x14ac:dyDescent="0.25">
      <c r="A12" s="3" t="s">
        <v>0</v>
      </c>
      <c r="B12" s="3" t="s">
        <v>1</v>
      </c>
      <c r="C12" s="3" t="s">
        <v>2</v>
      </c>
      <c r="D12" s="3" t="s">
        <v>40</v>
      </c>
      <c r="E12" s="3" t="s">
        <v>21</v>
      </c>
      <c r="F12" s="3" t="s">
        <v>38</v>
      </c>
      <c r="G12" s="3" t="s">
        <v>39</v>
      </c>
    </row>
    <row r="13" spans="1:8" x14ac:dyDescent="0.25">
      <c r="A13" s="3">
        <v>1</v>
      </c>
      <c r="B13" s="4" t="s">
        <v>14</v>
      </c>
      <c r="C13" s="4" t="s">
        <v>17</v>
      </c>
      <c r="D13" s="22">
        <f>(1729185.2+468138.66+138000)/12</f>
        <v>194610.32166666666</v>
      </c>
      <c r="E13" s="5">
        <f>D18*F13</f>
        <v>289950.27348837204</v>
      </c>
      <c r="F13" s="9">
        <v>9</v>
      </c>
      <c r="G13" s="9">
        <f>D13/D18</f>
        <v>6.0406664699015735</v>
      </c>
      <c r="H13" s="23">
        <f>(1729185.2+468138.66+138000)</f>
        <v>2335323.86</v>
      </c>
    </row>
    <row r="14" spans="1:8" ht="31.5" x14ac:dyDescent="0.25">
      <c r="A14" s="3">
        <v>2</v>
      </c>
      <c r="B14" s="4" t="s">
        <v>15</v>
      </c>
      <c r="C14" s="4" t="s">
        <v>42</v>
      </c>
      <c r="D14" s="22">
        <f>(763343.05+145679.68)/12</f>
        <v>75751.894166666665</v>
      </c>
      <c r="E14" s="5">
        <f>D18*F14</f>
        <v>128866.78821705423</v>
      </c>
      <c r="F14" s="3">
        <v>4</v>
      </c>
      <c r="G14" s="21">
        <f>D14/D18</f>
        <v>2.351324036696731</v>
      </c>
      <c r="H14" s="23">
        <f>(763343.05+145679.68)</f>
        <v>909022.73</v>
      </c>
    </row>
    <row r="15" spans="1:8" ht="31.5" x14ac:dyDescent="0.25">
      <c r="A15" s="3">
        <v>3</v>
      </c>
      <c r="B15" s="4" t="s">
        <v>41</v>
      </c>
      <c r="C15" s="4" t="s">
        <v>43</v>
      </c>
      <c r="D15" s="22">
        <f>(59850+24965.79+43825.89+30579.55+44850+38025.33+4825.89+48973.22)/8</f>
        <v>36986.958750000005</v>
      </c>
      <c r="E15" s="5">
        <f>D18*F15</f>
        <v>128866.78821705423</v>
      </c>
      <c r="F15" s="3">
        <v>4</v>
      </c>
      <c r="G15" s="21">
        <f>D15/D18</f>
        <v>1.1480679936773701</v>
      </c>
      <c r="H15" s="23">
        <f>(59850+24965.79+43825.89+30579.55+44850+38025.33+4825.89+48973.22)</f>
        <v>295895.67000000004</v>
      </c>
    </row>
    <row r="16" spans="1:8" x14ac:dyDescent="0.25">
      <c r="A16" s="3">
        <v>4</v>
      </c>
      <c r="B16" s="4" t="s">
        <v>16</v>
      </c>
      <c r="C16" s="4" t="s">
        <v>19</v>
      </c>
      <c r="D16" s="22">
        <f>(678466.99+150123.76)/12</f>
        <v>69049.229166666672</v>
      </c>
      <c r="E16" s="5">
        <f>D18*F16</f>
        <v>96650.091162790675</v>
      </c>
      <c r="F16" s="3">
        <v>3</v>
      </c>
      <c r="G16" s="21">
        <f>D16/D18</f>
        <v>2.1432746209322753</v>
      </c>
      <c r="H16" s="23">
        <f>(678466.99+150123.76)</f>
        <v>828590.75</v>
      </c>
    </row>
    <row r="17" spans="1:7" x14ac:dyDescent="0.25">
      <c r="A17" s="6"/>
      <c r="B17" s="7"/>
      <c r="C17" s="6"/>
      <c r="D17" s="8"/>
    </row>
    <row r="18" spans="1:7" x14ac:dyDescent="0.25">
      <c r="B18" s="24" t="s">
        <v>20</v>
      </c>
      <c r="D18" s="16">
        <f>B27/12/43</f>
        <v>32216.697054263557</v>
      </c>
    </row>
    <row r="20" spans="1:7" x14ac:dyDescent="0.25">
      <c r="D20" s="23">
        <f>(763343.05+145679.68)</f>
        <v>909022.73</v>
      </c>
      <c r="E20" s="23" t="s">
        <v>53</v>
      </c>
    </row>
    <row r="21" spans="1:7" x14ac:dyDescent="0.25">
      <c r="D21" s="23">
        <f>(59850+24965.79+43825.89+30579.55+44850+38025.33+4825.89+48973.22)</f>
        <v>295895.67000000004</v>
      </c>
      <c r="E21" s="23" t="s">
        <v>54</v>
      </c>
    </row>
    <row r="22" spans="1:7" customFormat="1" x14ac:dyDescent="0.25">
      <c r="A22" s="14"/>
      <c r="B22" s="15">
        <v>17689965.469999999</v>
      </c>
      <c r="C22" s="13" t="s">
        <v>25</v>
      </c>
      <c r="D22" s="23">
        <f>(678466.99+150123.76)</f>
        <v>828590.75</v>
      </c>
      <c r="E22" s="23" t="s">
        <v>55</v>
      </c>
      <c r="F22" s="12"/>
      <c r="G22" s="12"/>
    </row>
    <row r="23" spans="1:7" x14ac:dyDescent="0.2">
      <c r="B23" s="15">
        <v>3164683.22</v>
      </c>
      <c r="C23" s="13" t="s">
        <v>26</v>
      </c>
    </row>
    <row r="24" spans="1:7" x14ac:dyDescent="0.2">
      <c r="B24" s="15">
        <v>138000</v>
      </c>
      <c r="C24" s="13" t="s">
        <v>44</v>
      </c>
    </row>
    <row r="25" spans="1:7" x14ac:dyDescent="0.2">
      <c r="B25" s="11">
        <f>B22+B23+B24</f>
        <v>20992648.689999998</v>
      </c>
      <c r="C25" s="23">
        <f>B25/47/12</f>
        <v>37221.008315602834</v>
      </c>
    </row>
    <row r="27" spans="1:7" x14ac:dyDescent="0.25">
      <c r="B27" s="19">
        <f>B25-H13-H14-H15-H16</f>
        <v>16623815.679999996</v>
      </c>
    </row>
    <row r="28" spans="1:7" x14ac:dyDescent="0.25">
      <c r="B28" s="23">
        <f>B25/47/12</f>
        <v>37221.008315602834</v>
      </c>
    </row>
  </sheetData>
  <mergeCells count="10">
    <mergeCell ref="C7:D7"/>
    <mergeCell ref="C8:D8"/>
    <mergeCell ref="A10:D10"/>
    <mergeCell ref="A11:D11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view="pageBreakPreview" zoomScaleNormal="100" zoomScaleSheetLayoutView="100" workbookViewId="0">
      <selection activeCell="I14" sqref="I14"/>
    </sheetView>
  </sheetViews>
  <sheetFormatPr defaultRowHeight="15.75" x14ac:dyDescent="0.25"/>
  <cols>
    <col min="1" max="1" width="9.28515625" style="25" customWidth="1"/>
    <col min="2" max="2" width="40.28515625" style="25" customWidth="1"/>
    <col min="3" max="3" width="46.7109375" style="25" customWidth="1"/>
    <col min="4" max="4" width="26.85546875" style="25" customWidth="1"/>
    <col min="5" max="16384" width="9.140625" style="25"/>
  </cols>
  <sheetData>
    <row r="1" spans="1:4" x14ac:dyDescent="0.25">
      <c r="C1" s="30" t="s">
        <v>45</v>
      </c>
      <c r="D1" s="30"/>
    </row>
    <row r="2" spans="1:4" x14ac:dyDescent="0.25">
      <c r="C2" s="30" t="s">
        <v>46</v>
      </c>
      <c r="D2" s="30"/>
    </row>
    <row r="3" spans="1:4" x14ac:dyDescent="0.25">
      <c r="C3" s="30" t="s">
        <v>47</v>
      </c>
      <c r="D3" s="30"/>
    </row>
    <row r="4" spans="1:4" x14ac:dyDescent="0.25">
      <c r="C4" s="30" t="s">
        <v>48</v>
      </c>
      <c r="D4" s="30"/>
    </row>
    <row r="5" spans="1:4" x14ac:dyDescent="0.25">
      <c r="C5" s="30" t="s">
        <v>49</v>
      </c>
      <c r="D5" s="30"/>
    </row>
    <row r="6" spans="1:4" x14ac:dyDescent="0.25">
      <c r="C6" s="30" t="s">
        <v>50</v>
      </c>
      <c r="D6" s="30"/>
    </row>
    <row r="7" spans="1:4" x14ac:dyDescent="0.25">
      <c r="C7" s="30" t="s">
        <v>51</v>
      </c>
      <c r="D7" s="30"/>
    </row>
    <row r="8" spans="1:4" x14ac:dyDescent="0.25">
      <c r="C8" s="30" t="s">
        <v>52</v>
      </c>
      <c r="D8" s="30"/>
    </row>
    <row r="9" spans="1:4" ht="31.5" customHeight="1" x14ac:dyDescent="0.25">
      <c r="C9" s="26"/>
      <c r="D9" s="26"/>
    </row>
    <row r="10" spans="1:4" x14ac:dyDescent="0.25">
      <c r="A10" s="28" t="s">
        <v>12</v>
      </c>
      <c r="B10" s="28"/>
      <c r="C10" s="28"/>
      <c r="D10" s="28"/>
    </row>
    <row r="11" spans="1:4" x14ac:dyDescent="0.25">
      <c r="A11" s="28" t="s">
        <v>13</v>
      </c>
      <c r="B11" s="28"/>
      <c r="C11" s="28"/>
      <c r="D11" s="28"/>
    </row>
    <row r="12" spans="1:4" ht="47.25" x14ac:dyDescent="0.25">
      <c r="A12" s="3" t="s">
        <v>0</v>
      </c>
      <c r="B12" s="3" t="s">
        <v>57</v>
      </c>
      <c r="C12" s="3" t="s">
        <v>58</v>
      </c>
      <c r="D12" s="3" t="s">
        <v>56</v>
      </c>
    </row>
    <row r="13" spans="1:4" x14ac:dyDescent="0.25">
      <c r="A13" s="3">
        <v>1</v>
      </c>
      <c r="B13" s="4" t="s">
        <v>14</v>
      </c>
      <c r="C13" s="4" t="s">
        <v>17</v>
      </c>
      <c r="D13" s="22">
        <f>2569844.35/12</f>
        <v>214153.69583333333</v>
      </c>
    </row>
    <row r="14" spans="1:4" ht="31.5" x14ac:dyDescent="0.25">
      <c r="A14" s="3">
        <v>2</v>
      </c>
      <c r="B14" s="4" t="s">
        <v>15</v>
      </c>
      <c r="C14" s="4" t="s">
        <v>42</v>
      </c>
      <c r="D14" s="22">
        <f>1337511.91/12</f>
        <v>111459.32583333332</v>
      </c>
    </row>
    <row r="15" spans="1:4" ht="31.5" x14ac:dyDescent="0.25">
      <c r="A15" s="3">
        <v>3</v>
      </c>
      <c r="B15" s="4" t="s">
        <v>41</v>
      </c>
      <c r="C15" s="4" t="s">
        <v>43</v>
      </c>
      <c r="D15" s="22">
        <f>878094.14/12</f>
        <v>73174.511666666673</v>
      </c>
    </row>
    <row r="16" spans="1:4" x14ac:dyDescent="0.25">
      <c r="A16" s="3">
        <v>4</v>
      </c>
      <c r="B16" s="4" t="s">
        <v>16</v>
      </c>
      <c r="C16" s="4" t="s">
        <v>19</v>
      </c>
      <c r="D16" s="22">
        <f>996921.33/12</f>
        <v>83076.777499999997</v>
      </c>
    </row>
    <row r="17" spans="1:4" x14ac:dyDescent="0.25">
      <c r="A17" s="6"/>
      <c r="B17" s="7"/>
      <c r="C17" s="6"/>
      <c r="D17" s="8"/>
    </row>
    <row r="19" spans="1:4" x14ac:dyDescent="0.25">
      <c r="B19" s="19"/>
    </row>
    <row r="20" spans="1:4" x14ac:dyDescent="0.25">
      <c r="B20" s="18"/>
    </row>
  </sheetData>
  <mergeCells count="10">
    <mergeCell ref="C7:D7"/>
    <mergeCell ref="C8:D8"/>
    <mergeCell ref="A10:D10"/>
    <mergeCell ref="A11:D11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2016</vt:lpstr>
      <vt:lpstr>2017</vt:lpstr>
      <vt:lpstr>2018</vt:lpstr>
      <vt:lpstr>2019</vt:lpstr>
      <vt:lpstr>2021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2022-03-09T05:01:51Z</dcterms:modified>
</cp:coreProperties>
</file>